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2026 аукци ны\Оснащение 2026г\Кабинет музыки, физики, биологии\СМП Музыкальные инструменты (Пианино, музыкальный центр, микроскоп)\"/>
    </mc:Choice>
  </mc:AlternateContent>
  <bookViews>
    <workbookView xWindow="0" yWindow="0" windowWidth="28800" windowHeight="12300" tabRatio="500"/>
  </bookViews>
  <sheets>
    <sheet name="обосн" sheetId="1" r:id="rId1"/>
  </sheets>
  <definedNames>
    <definedName name="_FilterDatabase" localSheetId="0" hidden="1">обосн!$A$10:$AMI$21</definedName>
    <definedName name="_xlnm.Print_Area" localSheetId="0">обосн!$A$1:$O$23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1" i="1" l="1"/>
  <c r="M11" i="1" s="1"/>
  <c r="N11" i="1" s="1"/>
  <c r="O11" i="1" s="1"/>
  <c r="L12" i="1"/>
  <c r="M12" i="1" s="1"/>
  <c r="N12" i="1" s="1"/>
  <c r="O12" i="1" s="1"/>
  <c r="L13" i="1"/>
  <c r="M13" i="1" s="1"/>
  <c r="N13" i="1" s="1"/>
  <c r="O13" i="1" s="1"/>
  <c r="L14" i="1"/>
  <c r="M14" i="1" s="1"/>
  <c r="N14" i="1" s="1"/>
  <c r="O14" i="1" s="1"/>
  <c r="L15" i="1"/>
  <c r="M15" i="1" s="1"/>
  <c r="N15" i="1" s="1"/>
  <c r="O15" i="1" s="1"/>
  <c r="L16" i="1"/>
  <c r="M16" i="1" s="1"/>
  <c r="N16" i="1" s="1"/>
  <c r="O16" i="1" s="1"/>
  <c r="J11" i="1"/>
  <c r="J12" i="1"/>
  <c r="J13" i="1"/>
  <c r="J14" i="1"/>
  <c r="J15" i="1"/>
  <c r="J16" i="1"/>
  <c r="K13" i="1" l="1"/>
  <c r="I11" i="1"/>
  <c r="K11" i="1" s="1"/>
  <c r="I12" i="1"/>
  <c r="K12" i="1" s="1"/>
  <c r="I13" i="1"/>
  <c r="I14" i="1"/>
  <c r="K14" i="1" s="1"/>
  <c r="I15" i="1"/>
  <c r="K15" i="1" s="1"/>
  <c r="I16" i="1"/>
  <c r="K16" i="1" s="1"/>
  <c r="O17" i="1" l="1"/>
</calcChain>
</file>

<file path=xl/sharedStrings.xml><?xml version="1.0" encoding="utf-8"?>
<sst xmlns="http://schemas.openxmlformats.org/spreadsheetml/2006/main" count="45" uniqueCount="40">
  <si>
    <t xml:space="preserve">                                                              Приложение № 2 к документации.</t>
  </si>
  <si>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</si>
  <si>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</si>
  <si>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</si>
  <si>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>№</t>
  </si>
  <si>
    <t>Наименование объекта закупки</t>
  </si>
  <si>
    <t>Ед. изм по ОКЕИ</t>
  </si>
  <si>
    <t>Кол-во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</si>
  <si>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</si>
  <si>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</si>
  <si>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</si>
  <si>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</si>
  <si>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rPr>
        <b/>
        <sz val="10"/>
        <rFont val="Times New Roman"/>
        <family val="1"/>
        <charset val="204"/>
      </rPr>
      <t xml:space="preserve">Средняя арифметическая цена за единицу  </t>
    </r>
    <r>
      <rPr>
        <b/>
        <i/>
        <sz val="10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</si>
  <si>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</si>
  <si>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rPr>
        <b/>
        <sz val="1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</si>
  <si>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rFont val="Times New Roman"/>
        <family val="1"/>
        <charset val="204"/>
      </rPr>
      <t>ц</t>
    </r>
    <r>
      <rPr>
        <i/>
        <vertAlign val="subscript"/>
        <sz val="10"/>
        <rFont val="Times New Roman"/>
        <family val="1"/>
        <charset val="204"/>
      </rPr>
      <t>i</t>
    </r>
    <r>
      <rPr>
        <sz val="10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</si>
  <si>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</si>
  <si>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</si>
  <si>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</si>
  <si>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</si>
  <si>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</si>
  <si>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</si>
  <si>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Цена включает в себя затраты на  транспортировку, погрузку-разгрузку, монтаж, страхование, уплату налогов, сборов и других обязательных платежей.</t>
  </si>
  <si>
    <t xml:space="preserve">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</si>
  <si>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 xml:space="preserve">"1. Обоснование начальной (максимальной) цены контракта (далее – НМЦК) произведено в соответствии со статьей 22 Федерального закона от 05.04.2013 года №44-ФЗ «О контрактной системе в сфере закупок товаров, работ, услуг для обеспечения государственных и муниципальных нужд» и Приказом Министерства экономического развития Российской Федерации от 02 октября 2013 года №567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2. Для определения НМЦК Заказчиком использован метод сопоставимых рыночных цен (анализа рынка).
3. В связи с тем, что на запрос ценовой информации, направленный субъектам деятельности в сфере промышленности, информация о которых включена в государственную информационную систему промышленности (ГИСП), коммерческих предложений не поступило Заказчик использовал предоставленную  по запросу ценовую информацию на идентичные услуги четырьмя поставщиками с учетом всех существенных условий контракта и нормативный метод.
4. Валюта, используемая для формирования цены контракта и расчетов с поставщиками (подрядчиками, исполнителями) – рубль Российской Федерации."										</t>
  </si>
  <si>
    <t xml:space="preserve">Приложение 2 
к извещению о проведении электронного аукциона </t>
  </si>
  <si>
    <t>Стойка для акустической системы</t>
  </si>
  <si>
    <t>коммерческое предложение №140 от  02.04.2026</t>
  </si>
  <si>
    <t>Коммерческое предложение №б/н от 02.04.2026</t>
  </si>
  <si>
    <t>Дата подготовки обоснования НМЦК 20.04.2026 г.</t>
  </si>
  <si>
    <t>шт</t>
  </si>
  <si>
    <t>Виртуальный планетарий кубический (комплект)</t>
  </si>
  <si>
    <t>комплект</t>
  </si>
  <si>
    <t>Видеокамера для работы с оптическими приборами</t>
  </si>
  <si>
    <t>Веб-камера на подвижном штативе</t>
  </si>
  <si>
    <t>Центр музыкальный (AIWA CAS-700 или эквивалент)</t>
  </si>
  <si>
    <t>Цифровое пианино (Yamaha Clavinova CLP-775 WH) или эквивалент</t>
  </si>
  <si>
    <t>Специалист по закупка                                                                                                                    О.Ю. Глаголева</t>
  </si>
  <si>
    <t>Коммерческое предложение № б/н от 15.04.2026</t>
  </si>
  <si>
    <t xml:space="preserve">
Обоснование начальной (максимальной) цены контракта 
на поставку товаров для оснащения кабинетов (музыка, физика)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</si>
</sst>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vertAlign val="subscript"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"/>
      <color rgb="FF000000"/>
      <name val="PT Astra Serif"/>
      <family val="1"/>
      <charset val="204"/>
    </font>
    <font>
      <b/>
      <sz val="9"/>
      <color rgb="FF000000"/>
      <name val="PT Astra Serif"/>
      <family val="1"/>
      <charset val="204"/>
    </font>
    <font>
      <sz val="9"/>
      <color rgb="FF000000"/>
      <name val="PT Astra Serif"/>
      <family val="1"/>
      <charset val="204"/>
    </font>
    <font>
      <sz val="9"/>
      <color rgb="FF202020"/>
      <name val="PT Astra Serif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C3D69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7E4BD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6" fillId="0" borderId="0" xfId="0" applyFont="1" applyAlignment="1" applyProtection="1">
      <alignment vertical="center"/>
      <protection locked="0"/>
    </xf>
    <xf numFmtId="0" fontId="2" fillId="0" borderId="0" xfId="0" applyFont="1" applyBorder="1"/>
    <xf numFmtId="0" fontId="2" fillId="0" borderId="0" xfId="0" applyFont="1" applyAlignment="1" applyProtection="1">
      <alignment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2" fillId="4" borderId="0" xfId="0" applyFont="1" applyFill="1"/>
    <xf numFmtId="0" fontId="3" fillId="4" borderId="0" xfId="0" applyFont="1" applyFill="1"/>
    <xf numFmtId="0" fontId="0" fillId="4" borderId="0" xfId="0" applyFill="1"/>
    <xf numFmtId="0" fontId="5" fillId="5" borderId="2" xfId="0" applyFont="1" applyFill="1" applyBorder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center" vertical="center" textRotation="90" wrapText="1"/>
    </xf>
    <xf numFmtId="0" fontId="5" fillId="3" borderId="2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  <protection locked="0"/>
    </xf>
    <xf numFmtId="2" fontId="5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2" fontId="5" fillId="3" borderId="6" xfId="0" applyNumberFormat="1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4" xfId="1"/>
    <cellStyle name="Обычный 5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22320</xdr:colOff>
      <xdr:row>9</xdr:row>
      <xdr:rowOff>957600</xdr:rowOff>
    </xdr:from>
    <xdr:to>
      <xdr:col>10</xdr:col>
      <xdr:colOff>986760</xdr:colOff>
      <xdr:row>9</xdr:row>
      <xdr:rowOff>1295640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077760" y="4307760"/>
          <a:ext cx="964440" cy="3380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23040</xdr:colOff>
      <xdr:row>9</xdr:row>
      <xdr:rowOff>928800</xdr:rowOff>
    </xdr:from>
    <xdr:to>
      <xdr:col>9</xdr:col>
      <xdr:colOff>1067400</xdr:colOff>
      <xdr:row>9</xdr:row>
      <xdr:rowOff>1381320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7988760" y="4278960"/>
          <a:ext cx="1044360" cy="45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11</xdr:col>
      <xdr:colOff>11905</xdr:colOff>
      <xdr:row>9</xdr:row>
      <xdr:rowOff>1703325</xdr:rowOff>
    </xdr:from>
    <xdr:to>
      <xdr:col>11</xdr:col>
      <xdr:colOff>1476374</xdr:colOff>
      <xdr:row>9</xdr:row>
      <xdr:rowOff>2146125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9655968" y="5048981"/>
          <a:ext cx="1464469" cy="442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I26"/>
  <sheetViews>
    <sheetView tabSelected="1" view="pageBreakPreview" topLeftCell="A14" zoomScale="90" zoomScaleNormal="70" zoomScaleSheetLayoutView="90" workbookViewId="0">
      <selection activeCell="A4" sqref="A4:O4"/>
    </sheetView>
  </sheetViews>
  <sheetFormatPr defaultColWidth="9.140625" defaultRowHeight="15" x14ac:dyDescent="0.25"/>
  <cols>
    <col min="1" max="1" width="4.7109375" style="1" customWidth="1"/>
    <col min="2" max="2" width="34.85546875" style="1" customWidth="1"/>
    <col min="3" max="3" width="5.7109375" style="1" customWidth="1"/>
    <col min="4" max="4" width="6.85546875" style="1" customWidth="1"/>
    <col min="5" max="5" width="16.7109375" style="1" customWidth="1"/>
    <col min="6" max="6" width="13.85546875" style="1" customWidth="1"/>
    <col min="7" max="7" width="13.7109375" style="1" customWidth="1"/>
    <col min="8" max="8" width="7.42578125" style="1" customWidth="1"/>
    <col min="9" max="9" width="18.85546875" style="1" customWidth="1"/>
    <col min="10" max="10" width="15.42578125" style="1" customWidth="1"/>
    <col min="11" max="11" width="14.28515625" style="1" customWidth="1"/>
    <col min="12" max="12" width="22.42578125" style="1" customWidth="1"/>
    <col min="13" max="13" width="13.7109375" style="1" customWidth="1"/>
    <col min="14" max="14" width="13.140625" style="1" customWidth="1"/>
    <col min="15" max="15" width="13.42578125" style="1" customWidth="1"/>
    <col min="16" max="256" width="9.140625" style="1"/>
    <col min="257" max="257" width="4.7109375" style="1" customWidth="1"/>
    <col min="258" max="258" width="30.140625" style="1" customWidth="1"/>
    <col min="259" max="259" width="5.7109375" style="1" customWidth="1"/>
    <col min="260" max="260" width="6.85546875" style="1" customWidth="1"/>
    <col min="261" max="263" width="9.71093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71093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7109375" style="1" customWidth="1"/>
    <col min="516" max="516" width="6.85546875" style="1" customWidth="1"/>
    <col min="517" max="519" width="9.71093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71093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7109375" style="1" customWidth="1"/>
    <col min="772" max="772" width="6.85546875" style="1" customWidth="1"/>
    <col min="773" max="775" width="9.71093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7109375" style="1" customWidth="1"/>
    <col min="782" max="782" width="11" style="1" customWidth="1"/>
    <col min="783" max="783" width="11.28515625" style="1" customWidth="1"/>
    <col min="784" max="1020" width="9.140625" style="1"/>
    <col min="1021" max="1023" width="11.5703125" style="2" customWidth="1"/>
  </cols>
  <sheetData>
    <row r="1" spans="1:1023" hidden="1" x14ac:dyDescent="0.25">
      <c r="J1" s="1" t="s">
        <v>0</v>
      </c>
    </row>
    <row r="2" spans="1:1023" ht="35.25" customHeight="1" x14ac:dyDescent="0.25">
      <c r="L2" s="35" t="s">
        <v>25</v>
      </c>
      <c r="M2" s="35"/>
      <c r="N2" s="35"/>
      <c r="O2" s="35"/>
    </row>
    <row r="3" spans="1:1023" x14ac:dyDescent="0.25">
      <c r="L3" s="27"/>
      <c r="M3" s="27"/>
      <c r="N3" s="27"/>
      <c r="O3" s="27"/>
    </row>
    <row r="4" spans="1:1023" ht="43.5" customHeight="1" x14ac:dyDescent="0.25">
      <c r="A4" s="42" t="s">
        <v>39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023" ht="15.7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023" ht="44.65" customHeight="1" x14ac:dyDescent="0.25">
      <c r="A6" s="43" t="s">
        <v>1</v>
      </c>
      <c r="B6" s="43"/>
      <c r="C6" s="44" t="s">
        <v>2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023" ht="165" customHeight="1" x14ac:dyDescent="0.25">
      <c r="A7" s="45" t="s">
        <v>3</v>
      </c>
      <c r="B7" s="45"/>
      <c r="C7" s="46" t="s">
        <v>24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14"/>
    </row>
    <row r="8" spans="1:1023" ht="27" customHeight="1" x14ac:dyDescent="0.25">
      <c r="A8" s="43" t="s">
        <v>3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023" s="22" customFormat="1" ht="51.4" customHeight="1" x14ac:dyDescent="0.25">
      <c r="A9" s="50" t="s">
        <v>4</v>
      </c>
      <c r="B9" s="51" t="s">
        <v>5</v>
      </c>
      <c r="C9" s="52" t="s">
        <v>6</v>
      </c>
      <c r="D9" s="53" t="s">
        <v>7</v>
      </c>
      <c r="E9" s="54" t="s">
        <v>8</v>
      </c>
      <c r="F9" s="54"/>
      <c r="G9" s="54"/>
      <c r="H9" s="54"/>
      <c r="I9" s="47" t="s">
        <v>9</v>
      </c>
      <c r="J9" s="47"/>
      <c r="K9" s="47"/>
      <c r="L9" s="48" t="s">
        <v>10</v>
      </c>
      <c r="M9" s="48"/>
      <c r="N9" s="48"/>
      <c r="O9" s="48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1"/>
      <c r="AMH9" s="21"/>
      <c r="AMI9" s="21"/>
    </row>
    <row r="10" spans="1:1023" s="22" customFormat="1" ht="182.85" customHeight="1" x14ac:dyDescent="0.25">
      <c r="A10" s="50"/>
      <c r="B10" s="51"/>
      <c r="C10" s="52"/>
      <c r="D10" s="53"/>
      <c r="E10" s="23" t="s">
        <v>27</v>
      </c>
      <c r="F10" s="23" t="s">
        <v>28</v>
      </c>
      <c r="G10" s="23" t="s">
        <v>38</v>
      </c>
      <c r="H10" s="24" t="s">
        <v>11</v>
      </c>
      <c r="I10" s="25" t="s">
        <v>12</v>
      </c>
      <c r="J10" s="26" t="s">
        <v>13</v>
      </c>
      <c r="K10" s="26" t="s">
        <v>14</v>
      </c>
      <c r="L10" s="26" t="s">
        <v>15</v>
      </c>
      <c r="M10" s="24" t="s">
        <v>16</v>
      </c>
      <c r="N10" s="24" t="s">
        <v>17</v>
      </c>
      <c r="O10" s="24" t="s">
        <v>18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1"/>
      <c r="AMH10" s="21"/>
      <c r="AMI10" s="21"/>
    </row>
    <row r="11" spans="1:1023" ht="49.15" customHeight="1" x14ac:dyDescent="0.25">
      <c r="A11" s="4">
        <v>1</v>
      </c>
      <c r="B11" s="31" t="s">
        <v>31</v>
      </c>
      <c r="C11" s="28" t="s">
        <v>32</v>
      </c>
      <c r="D11" s="19">
        <v>1</v>
      </c>
      <c r="E11" s="5">
        <v>15200</v>
      </c>
      <c r="F11" s="5">
        <v>19050</v>
      </c>
      <c r="G11" s="5">
        <v>17100</v>
      </c>
      <c r="H11" s="6">
        <v>3</v>
      </c>
      <c r="I11" s="7">
        <f t="shared" ref="I11:I16" si="0">AVERAGE(E11:G11)</f>
        <v>17116.666666666668</v>
      </c>
      <c r="J11" s="8">
        <f t="shared" ref="J11:J16" si="1">STDEV(E11:G11)</f>
        <v>1925.0541117935707</v>
      </c>
      <c r="K11" s="9">
        <f t="shared" ref="K11:K16" si="2">J11/I11</f>
        <v>0.11246664723234102</v>
      </c>
      <c r="L11" s="7">
        <f t="shared" ref="L11:L16" si="3">((D11/H11)*(SUM(E11:G11)))</f>
        <v>17116.666666666664</v>
      </c>
      <c r="M11" s="7">
        <f t="shared" ref="M11:M16" si="4">L11/D11</f>
        <v>17116.666666666664</v>
      </c>
      <c r="N11" s="7">
        <f t="shared" ref="N11:N16" si="5">ROUND(M11,2)</f>
        <v>17116.669999999998</v>
      </c>
      <c r="O11" s="7">
        <f t="shared" ref="O11:O16" si="6">N11*D11</f>
        <v>17116.669999999998</v>
      </c>
    </row>
    <row r="12" spans="1:1023" ht="49.15" customHeight="1" x14ac:dyDescent="0.25">
      <c r="A12" s="4">
        <v>2</v>
      </c>
      <c r="B12" s="31" t="s">
        <v>33</v>
      </c>
      <c r="C12" s="28" t="s">
        <v>30</v>
      </c>
      <c r="D12" s="19">
        <v>1</v>
      </c>
      <c r="E12" s="5">
        <v>15000</v>
      </c>
      <c r="F12" s="5">
        <v>21750</v>
      </c>
      <c r="G12" s="5">
        <v>16900</v>
      </c>
      <c r="H12" s="6">
        <v>3</v>
      </c>
      <c r="I12" s="7">
        <f t="shared" si="0"/>
        <v>17883.333333333332</v>
      </c>
      <c r="J12" s="8">
        <f t="shared" si="1"/>
        <v>3480.7805638007853</v>
      </c>
      <c r="K12" s="9">
        <f t="shared" si="2"/>
        <v>0.19463824215102249</v>
      </c>
      <c r="L12" s="7">
        <f t="shared" si="3"/>
        <v>17883.333333333332</v>
      </c>
      <c r="M12" s="7">
        <f t="shared" si="4"/>
        <v>17883.333333333332</v>
      </c>
      <c r="N12" s="7">
        <f t="shared" si="5"/>
        <v>17883.330000000002</v>
      </c>
      <c r="O12" s="7">
        <f t="shared" si="6"/>
        <v>17883.330000000002</v>
      </c>
    </row>
    <row r="13" spans="1:1023" ht="49.15" customHeight="1" x14ac:dyDescent="0.25">
      <c r="A13" s="4">
        <v>3</v>
      </c>
      <c r="B13" s="30" t="s">
        <v>34</v>
      </c>
      <c r="C13" s="28" t="s">
        <v>30</v>
      </c>
      <c r="D13" s="19">
        <v>1</v>
      </c>
      <c r="E13" s="5">
        <v>9000</v>
      </c>
      <c r="F13" s="5">
        <v>12350</v>
      </c>
      <c r="G13" s="5">
        <v>10500</v>
      </c>
      <c r="H13" s="6">
        <v>3</v>
      </c>
      <c r="I13" s="7">
        <f t="shared" si="0"/>
        <v>10616.666666666666</v>
      </c>
      <c r="J13" s="8">
        <f t="shared" si="1"/>
        <v>1678.0444968275851</v>
      </c>
      <c r="K13" s="9">
        <f t="shared" si="2"/>
        <v>0.15805756642018071</v>
      </c>
      <c r="L13" s="7">
        <f t="shared" si="3"/>
        <v>10616.666666666666</v>
      </c>
      <c r="M13" s="7">
        <f t="shared" si="4"/>
        <v>10616.666666666666</v>
      </c>
      <c r="N13" s="7">
        <f t="shared" si="5"/>
        <v>10616.67</v>
      </c>
      <c r="O13" s="7">
        <f t="shared" si="6"/>
        <v>10616.67</v>
      </c>
    </row>
    <row r="14" spans="1:1023" ht="49.15" customHeight="1" x14ac:dyDescent="0.25">
      <c r="A14" s="4">
        <v>4</v>
      </c>
      <c r="B14" s="32" t="s">
        <v>35</v>
      </c>
      <c r="C14" s="28" t="s">
        <v>30</v>
      </c>
      <c r="D14" s="19">
        <v>1</v>
      </c>
      <c r="E14" s="5">
        <v>19500</v>
      </c>
      <c r="F14" s="5">
        <v>36600</v>
      </c>
      <c r="G14" s="5">
        <v>20900</v>
      </c>
      <c r="H14" s="6">
        <v>3</v>
      </c>
      <c r="I14" s="7">
        <f t="shared" si="0"/>
        <v>25666.666666666668</v>
      </c>
      <c r="J14" s="8">
        <f t="shared" si="1"/>
        <v>9494.3843051212843</v>
      </c>
      <c r="K14" s="9">
        <f t="shared" si="2"/>
        <v>0.36991107682290719</v>
      </c>
      <c r="L14" s="7">
        <f t="shared" si="3"/>
        <v>25666.666666666664</v>
      </c>
      <c r="M14" s="7">
        <f t="shared" si="4"/>
        <v>25666.666666666664</v>
      </c>
      <c r="N14" s="7">
        <f t="shared" si="5"/>
        <v>25666.67</v>
      </c>
      <c r="O14" s="7">
        <f t="shared" si="6"/>
        <v>25666.67</v>
      </c>
    </row>
    <row r="15" spans="1:1023" ht="49.15" customHeight="1" x14ac:dyDescent="0.25">
      <c r="A15" s="4">
        <v>5</v>
      </c>
      <c r="B15" s="29" t="s">
        <v>26</v>
      </c>
      <c r="C15" s="28" t="s">
        <v>30</v>
      </c>
      <c r="D15" s="19">
        <v>1</v>
      </c>
      <c r="E15" s="33">
        <v>23689</v>
      </c>
      <c r="F15" s="33">
        <v>24044.34</v>
      </c>
      <c r="G15" s="33">
        <v>24233.84</v>
      </c>
      <c r="H15" s="6">
        <v>3</v>
      </c>
      <c r="I15" s="7">
        <f t="shared" si="0"/>
        <v>23989.059999999998</v>
      </c>
      <c r="J15" s="8">
        <f t="shared" si="1"/>
        <v>276.59458635338478</v>
      </c>
      <c r="K15" s="9">
        <f t="shared" si="2"/>
        <v>1.1530030203492126E-2</v>
      </c>
      <c r="L15" s="7">
        <f t="shared" si="3"/>
        <v>23989.059999999998</v>
      </c>
      <c r="M15" s="7">
        <f t="shared" si="4"/>
        <v>23989.059999999998</v>
      </c>
      <c r="N15" s="7">
        <f t="shared" si="5"/>
        <v>23989.06</v>
      </c>
      <c r="O15" s="7">
        <f t="shared" si="6"/>
        <v>23989.06</v>
      </c>
    </row>
    <row r="16" spans="1:1023" ht="49.15" customHeight="1" x14ac:dyDescent="0.25">
      <c r="A16" s="4">
        <v>6</v>
      </c>
      <c r="B16" s="34" t="s">
        <v>36</v>
      </c>
      <c r="C16" s="28" t="s">
        <v>30</v>
      </c>
      <c r="D16" s="19">
        <v>1</v>
      </c>
      <c r="E16" s="5">
        <v>410000</v>
      </c>
      <c r="F16" s="5">
        <v>660000</v>
      </c>
      <c r="G16" s="5">
        <v>488000</v>
      </c>
      <c r="H16" s="6">
        <v>3</v>
      </c>
      <c r="I16" s="7">
        <f t="shared" si="0"/>
        <v>519333.33333333331</v>
      </c>
      <c r="J16" s="8">
        <f t="shared" si="1"/>
        <v>127911.4276885897</v>
      </c>
      <c r="K16" s="9">
        <f t="shared" si="2"/>
        <v>0.24629928309741278</v>
      </c>
      <c r="L16" s="7">
        <f t="shared" si="3"/>
        <v>519333.33333333331</v>
      </c>
      <c r="M16" s="7">
        <f t="shared" si="4"/>
        <v>519333.33333333331</v>
      </c>
      <c r="N16" s="7">
        <f t="shared" si="5"/>
        <v>519333.33</v>
      </c>
      <c r="O16" s="7">
        <f t="shared" si="6"/>
        <v>519333.33</v>
      </c>
    </row>
    <row r="17" spans="1:1023" x14ac:dyDescent="0.25">
      <c r="A17" s="41" t="s">
        <v>19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10">
        <f>SUM(O11:O16)</f>
        <v>614605.73</v>
      </c>
    </row>
    <row r="18" spans="1:1023" ht="21.95" customHeight="1" x14ac:dyDescent="0.25">
      <c r="A18" s="37" t="s">
        <v>20</v>
      </c>
      <c r="B18" s="37"/>
      <c r="C18" s="37"/>
      <c r="D18" s="37"/>
      <c r="E18" s="37"/>
      <c r="F18" s="37"/>
      <c r="G18" s="37"/>
      <c r="H18" s="37"/>
      <c r="I18" s="11"/>
      <c r="J18" s="12" t="s">
        <v>21</v>
      </c>
      <c r="K18" s="12"/>
      <c r="L18" s="12"/>
      <c r="M18" s="12"/>
      <c r="N18" s="12"/>
      <c r="O18" s="13"/>
    </row>
    <row r="19" spans="1:1023" s="14" customFormat="1" ht="20.25" customHeight="1" x14ac:dyDescent="0.2">
      <c r="A19" s="38" t="s">
        <v>22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AMG19" s="2"/>
      <c r="AMH19" s="2"/>
      <c r="AMI19" s="2"/>
    </row>
    <row r="20" spans="1:1023" s="15" customFormat="1" ht="81.75" customHeight="1" x14ac:dyDescent="0.2">
      <c r="A20" s="39" t="s">
        <v>23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AMG20" s="2"/>
      <c r="AMH20" s="2"/>
      <c r="AMI20" s="2"/>
    </row>
    <row r="21" spans="1:1023" s="14" customFormat="1" ht="25.15" customHeight="1" x14ac:dyDescent="0.2">
      <c r="A21" s="40"/>
      <c r="B21" s="40"/>
      <c r="C21" s="40" t="s">
        <v>29</v>
      </c>
      <c r="D21" s="40"/>
      <c r="E21" s="40"/>
      <c r="F21" s="40"/>
      <c r="G21" s="40"/>
      <c r="H21" s="40"/>
      <c r="I21" s="40"/>
      <c r="J21" s="16"/>
      <c r="K21" s="16"/>
      <c r="L21" s="16"/>
      <c r="M21" s="16"/>
      <c r="N21" s="16"/>
      <c r="O21" s="16"/>
      <c r="AMG21" s="2"/>
      <c r="AMH21" s="2"/>
      <c r="AMI21" s="2"/>
    </row>
    <row r="22" spans="1:1023" x14ac:dyDescent="0.25">
      <c r="A22" s="36"/>
      <c r="B22" s="36"/>
      <c r="D22" s="17"/>
      <c r="E22" s="17"/>
      <c r="F22" s="17"/>
      <c r="G22" s="17"/>
      <c r="H22" s="17"/>
      <c r="J22" s="36"/>
      <c r="K22" s="36"/>
    </row>
    <row r="23" spans="1:1023" s="18" customFormat="1" ht="15.75" customHeight="1" x14ac:dyDescent="0.2">
      <c r="A23" s="49" t="s">
        <v>37</v>
      </c>
      <c r="B23" s="49"/>
      <c r="C23" s="49"/>
      <c r="D23" s="49"/>
      <c r="E23" s="49"/>
      <c r="F23" s="49"/>
      <c r="G23" s="49"/>
      <c r="H23" s="49"/>
      <c r="I23" s="49"/>
      <c r="AMG23" s="2"/>
      <c r="AMH23" s="2"/>
      <c r="AMI23" s="2"/>
    </row>
    <row r="24" spans="1:1023" s="18" customFormat="1" ht="12.7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AMG24" s="2"/>
      <c r="AMH24" s="2"/>
      <c r="AMI24" s="2"/>
    </row>
    <row r="26" spans="1:1023" s="18" customFormat="1" ht="12.7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AMG26" s="2"/>
      <c r="AMH26" s="2"/>
      <c r="AMI26" s="2"/>
    </row>
  </sheetData>
  <mergeCells count="23">
    <mergeCell ref="L9:O9"/>
    <mergeCell ref="A23:I23"/>
    <mergeCell ref="A9:A10"/>
    <mergeCell ref="B9:B10"/>
    <mergeCell ref="C9:C10"/>
    <mergeCell ref="D9:D10"/>
    <mergeCell ref="E9:H9"/>
    <mergeCell ref="L2:O2"/>
    <mergeCell ref="A22:B22"/>
    <mergeCell ref="J22:K22"/>
    <mergeCell ref="A18:H18"/>
    <mergeCell ref="A19:O19"/>
    <mergeCell ref="A20:O20"/>
    <mergeCell ref="A21:B21"/>
    <mergeCell ref="C21:I21"/>
    <mergeCell ref="A17:N17"/>
    <mergeCell ref="A4:O4"/>
    <mergeCell ref="A6:B6"/>
    <mergeCell ref="C6:O6"/>
    <mergeCell ref="A7:B7"/>
    <mergeCell ref="C7:O7"/>
    <mergeCell ref="A8:O8"/>
    <mergeCell ref="I9:K9"/>
  </mergeCells>
  <pageMargins left="0.19685039370078741" right="0.19685039370078741" top="0.19685039370078741" bottom="0.19685039370078741" header="0.11811023622047245" footer="0.11811023622047245"/>
  <pageSetup paperSize="9" scale="46" firstPageNumber="0" fitToHeight="0" orientation="portrait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</cp:lastModifiedBy>
  <cp:revision>134</cp:revision>
  <cp:lastPrinted>2026-08-04T04:05:23Z</cp:lastPrinted>
  <dcterms:created xsi:type="dcterms:W3CDTF">2006-09-16T00:00:00Z</dcterms:created>
  <dcterms:modified xsi:type="dcterms:W3CDTF">2026-08-14T08:37:55Z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